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02.10.2025. Физика\"/>
    </mc:Choice>
  </mc:AlternateContent>
  <bookViews>
    <workbookView xWindow="-105" yWindow="-105" windowWidth="23250" windowHeight="12570" tabRatio="743" activeTab="1"/>
  </bookViews>
  <sheets>
    <sheet name="Инструкция" sheetId="10" r:id="rId1"/>
    <sheet name="5 класс" sheetId="5" r:id="rId2"/>
    <sheet name="7 класс" sheetId="13" r:id="rId3"/>
    <sheet name="8 класс" sheetId="14" r:id="rId4"/>
    <sheet name="9 класс" sheetId="15" r:id="rId5"/>
    <sheet name="10 класс" sheetId="16" r:id="rId6"/>
    <sheet name="11 класс" sheetId="17" r:id="rId7"/>
    <sheet name="Сводная" sheetId="11" r:id="rId8"/>
  </sheets>
  <definedNames>
    <definedName name="_xlnm._FilterDatabase" localSheetId="5" hidden="1">'10 класс'!$A$10:$R$10</definedName>
    <definedName name="_xlnm._FilterDatabase" localSheetId="6" hidden="1">'11 класс'!$A$10:$R$10</definedName>
    <definedName name="_xlnm._FilterDatabase" localSheetId="1" hidden="1">'5 класс'!$A$10:$R$10</definedName>
    <definedName name="_xlnm._FilterDatabase" localSheetId="2" hidden="1">'7 класс'!$A$10:$R$10</definedName>
    <definedName name="_xlnm._FilterDatabase" localSheetId="3" hidden="1">'8 класс'!$A$10:$R$10</definedName>
    <definedName name="_xlnm._FilterDatabase" localSheetId="4" hidden="1">'9 класс'!$A$10:$R$10</definedName>
    <definedName name="closed" localSheetId="5">#REF!</definedName>
    <definedName name="closed" localSheetId="6">#REF!</definedName>
    <definedName name="closed" localSheetId="3">#REF!</definedName>
    <definedName name="closed" localSheetId="4">#REF!</definedName>
    <definedName name="closed">#REF!</definedName>
    <definedName name="location" localSheetId="5">#REF!</definedName>
    <definedName name="location" localSheetId="6">#REF!</definedName>
    <definedName name="location" localSheetId="3">#REF!</definedName>
    <definedName name="location" localSheetId="4">#REF!</definedName>
    <definedName name="location">#REF!</definedName>
    <definedName name="school_type" localSheetId="5">'10 класс'!$B$2:$B$7</definedName>
    <definedName name="school_type" localSheetId="6">'11 класс'!$B$2:$B$7</definedName>
    <definedName name="school_type" localSheetId="1">'5 класс'!$B$2:$B$7</definedName>
    <definedName name="school_type" localSheetId="2">'7 класс'!$B$2:$B$7</definedName>
    <definedName name="school_type" localSheetId="3">'8 класс'!$B$2:$B$7</definedName>
    <definedName name="school_type" localSheetId="4">'9 класс'!$B$2:$B$7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5" l="1"/>
  <c r="N16" i="15"/>
  <c r="N17" i="15"/>
  <c r="N18" i="15"/>
  <c r="N19" i="15"/>
  <c r="N20" i="15"/>
  <c r="P60" i="17" l="1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H9" i="5"/>
  <c r="H9" i="14"/>
  <c r="H9" i="15"/>
  <c r="H9" i="16"/>
  <c r="H9" i="17"/>
  <c r="R2" i="17" l="1"/>
  <c r="O60" i="17" l="1"/>
  <c r="N60" i="17"/>
  <c r="O59" i="17"/>
  <c r="N59" i="17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O24" i="17"/>
  <c r="N24" i="17"/>
  <c r="O23" i="17"/>
  <c r="N23" i="17"/>
  <c r="O22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K9" i="17"/>
  <c r="P19" i="17" s="1"/>
  <c r="N13" i="16"/>
  <c r="N12" i="16"/>
  <c r="N11" i="16"/>
  <c r="K9" i="16"/>
  <c r="R2" i="16"/>
  <c r="N14" i="15"/>
  <c r="N13" i="15"/>
  <c r="N12" i="15"/>
  <c r="N11" i="15"/>
  <c r="K9" i="15"/>
  <c r="R2" i="15"/>
  <c r="N18" i="14"/>
  <c r="N17" i="14"/>
  <c r="N16" i="14"/>
  <c r="N15" i="14"/>
  <c r="N14" i="14"/>
  <c r="N13" i="14"/>
  <c r="N12" i="14"/>
  <c r="N11" i="14"/>
  <c r="K9" i="14"/>
  <c r="R2" i="14"/>
  <c r="N13" i="13"/>
  <c r="N16" i="13"/>
  <c r="N11" i="13"/>
  <c r="N19" i="13"/>
  <c r="N20" i="13"/>
  <c r="N18" i="13"/>
  <c r="N17" i="13"/>
  <c r="N15" i="13"/>
  <c r="N12" i="13"/>
  <c r="N14" i="13"/>
  <c r="K9" i="13"/>
  <c r="R2" i="13"/>
  <c r="N12" i="5"/>
  <c r="N13" i="5"/>
  <c r="N14" i="5"/>
  <c r="N15" i="5"/>
  <c r="N11" i="5"/>
  <c r="O16" i="15" l="1"/>
  <c r="P17" i="15"/>
  <c r="O20" i="15"/>
  <c r="P16" i="15"/>
  <c r="O19" i="15"/>
  <c r="P20" i="15"/>
  <c r="O18" i="15"/>
  <c r="P19" i="15"/>
  <c r="O15" i="15"/>
  <c r="O17" i="15"/>
  <c r="P18" i="15"/>
  <c r="P16" i="13"/>
  <c r="P18" i="14"/>
  <c r="P17" i="17"/>
  <c r="P18" i="17"/>
  <c r="P20" i="13"/>
  <c r="P19" i="13"/>
  <c r="P16" i="14"/>
  <c r="P17" i="14"/>
  <c r="P15" i="14"/>
  <c r="P17" i="13"/>
  <c r="P18" i="13"/>
  <c r="P12" i="16"/>
  <c r="P13" i="16"/>
  <c r="P12" i="15"/>
  <c r="P12" i="17"/>
  <c r="P16" i="17"/>
  <c r="P13" i="17"/>
  <c r="P15" i="17"/>
  <c r="P14" i="17"/>
  <c r="O16" i="13"/>
  <c r="O20" i="17"/>
  <c r="L9" i="17"/>
  <c r="P11" i="17" s="1"/>
  <c r="O21" i="17"/>
  <c r="O13" i="13"/>
  <c r="O17" i="13"/>
  <c r="L9" i="14"/>
  <c r="P11" i="14" s="1"/>
  <c r="O13" i="14"/>
  <c r="O17" i="14"/>
  <c r="O19" i="17"/>
  <c r="O11" i="17"/>
  <c r="O13" i="17"/>
  <c r="O15" i="17"/>
  <c r="O17" i="17"/>
  <c r="O14" i="17"/>
  <c r="O18" i="17"/>
  <c r="O12" i="17"/>
  <c r="O16" i="17"/>
  <c r="O13" i="16"/>
  <c r="O12" i="16"/>
  <c r="L9" i="16"/>
  <c r="P11" i="16" s="1"/>
  <c r="O11" i="16"/>
  <c r="O12" i="15"/>
  <c r="O14" i="15"/>
  <c r="O13" i="15"/>
  <c r="L9" i="15"/>
  <c r="P11" i="15" s="1"/>
  <c r="O11" i="15"/>
  <c r="L9" i="13"/>
  <c r="O14" i="13"/>
  <c r="O18" i="13"/>
  <c r="O11" i="13"/>
  <c r="O14" i="14"/>
  <c r="O18" i="14"/>
  <c r="O15" i="13"/>
  <c r="O19" i="13"/>
  <c r="O12" i="14"/>
  <c r="O16" i="14"/>
  <c r="O12" i="13"/>
  <c r="O20" i="13"/>
  <c r="O11" i="14"/>
  <c r="O15" i="14"/>
  <c r="R2" i="5"/>
  <c r="C4" i="11" s="1"/>
  <c r="K9" i="5"/>
  <c r="P11" i="13" l="1"/>
  <c r="P14" i="5"/>
  <c r="P15" i="5"/>
  <c r="P13" i="5"/>
  <c r="R6" i="14"/>
  <c r="R5" i="15"/>
  <c r="R6" i="17"/>
  <c r="R4" i="15"/>
  <c r="O15" i="5"/>
  <c r="O14" i="5"/>
  <c r="O12" i="5"/>
  <c r="O13" i="5"/>
  <c r="O11" i="5"/>
  <c r="L9" i="5"/>
  <c r="R5" i="13" l="1"/>
  <c r="R5" i="14"/>
  <c r="R6" i="16"/>
  <c r="R6" i="15"/>
  <c r="R6" i="13"/>
  <c r="R4" i="14"/>
  <c r="R5" i="16"/>
  <c r="R4" i="17"/>
  <c r="R5" i="17"/>
  <c r="R4" i="13"/>
  <c r="R4" i="16"/>
  <c r="R8" i="15"/>
  <c r="P9" i="15" s="1"/>
  <c r="R9" i="15" s="1"/>
  <c r="R8" i="13" l="1"/>
  <c r="P9" i="13" s="1"/>
  <c r="R9" i="13" s="1"/>
  <c r="R8" i="14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<sst xmlns="http://schemas.openxmlformats.org/spreadsheetml/2006/main" count="766" uniqueCount="231">
  <si>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</si>
  <si>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</si>
  <si>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</si>
  <si>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</si>
  <si>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</si>
  <si>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</si>
  <si>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</si>
  <si>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</si>
  <si>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</si>
  <si>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</si>
  <si>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</si>
  <si>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</si>
  <si>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</si>
  <si>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</si>
  <si>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</si>
  <si>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</si>
  <si>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</si>
  <si>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</si>
  <si>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</si>
  <si>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</si>
  <si>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</si>
  <si>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</si>
  <si>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</si>
  <si>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</si>
  <si>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</si>
  <si>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</si>
  <si>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</si>
  <si>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</si>
  <si>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</si>
  <si>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</si>
  <si>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</si>
  <si>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</si>
  <si>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</si>
  <si>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</si>
  <si>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</si>
  <si>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</si>
  <si>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</si>
  <si>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</si>
  <si>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</si>
  <si>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</si>
  <si>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</si>
  <si>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</si>
  <si>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11 классах в 2025-2026 учебном году</t>
  </si>
  <si>
    <t>Проходной балл:</t>
  </si>
  <si>
    <t>МБОУ "ТГ №11", Учебный Центр ЭКСПЕРТ</t>
  </si>
  <si>
    <t>Учебный Центр ЭКСПЕРТ</t>
  </si>
  <si>
    <t>не имеются</t>
  </si>
  <si>
    <t>Динаровна</t>
  </si>
  <si>
    <t>Закиров</t>
  </si>
  <si>
    <t>Рафисович</t>
  </si>
  <si>
    <t>Дмитрюков</t>
  </si>
  <si>
    <t>Юрий</t>
  </si>
  <si>
    <t>Алексеевич</t>
  </si>
  <si>
    <t>Янис</t>
  </si>
  <si>
    <t>Миннигалеева</t>
  </si>
  <si>
    <t>Эмилия</t>
  </si>
  <si>
    <t>Кашапова</t>
  </si>
  <si>
    <t>Милена</t>
  </si>
  <si>
    <t>Низаметдинов</t>
  </si>
  <si>
    <t>Дамир</t>
  </si>
  <si>
    <t>Орлова</t>
  </si>
  <si>
    <t>Диана</t>
  </si>
  <si>
    <t>Фаррахова</t>
  </si>
  <si>
    <t>Аделина</t>
  </si>
  <si>
    <t>Ютландова</t>
  </si>
  <si>
    <t>нет</t>
  </si>
  <si>
    <t>21.09.2012</t>
  </si>
  <si>
    <t>15.02.2012</t>
  </si>
  <si>
    <t>19.12.2011</t>
  </si>
  <si>
    <t>06.08.2012</t>
  </si>
  <si>
    <t>Ильдарович</t>
  </si>
  <si>
    <t>28.04.2012</t>
  </si>
  <si>
    <t>Дмитриевна</t>
  </si>
  <si>
    <t>19.01.2012</t>
  </si>
  <si>
    <t>Юрьевна</t>
  </si>
  <si>
    <t>09.08.2012</t>
  </si>
  <si>
    <t>Рафаиловна</t>
  </si>
  <si>
    <t>18.12.2011</t>
  </si>
  <si>
    <t>Никифорова Александра Ивановна</t>
  </si>
  <si>
    <t>Тухватуллина</t>
  </si>
  <si>
    <t>Эвелина</t>
  </si>
  <si>
    <t>Эдуардовна</t>
  </si>
  <si>
    <t>16.12.2012</t>
  </si>
  <si>
    <t>Базитова</t>
  </si>
  <si>
    <t>Айлин</t>
  </si>
  <si>
    <t>Айратовна</t>
  </si>
  <si>
    <t>02.12.2012</t>
  </si>
  <si>
    <t>Ранжированный список участников школьного этапа всероссийской олимпиады школьников 
по физике в 7 классах в 2025-2026 учебном году</t>
  </si>
  <si>
    <t>физика</t>
  </si>
  <si>
    <t>02.10.2025</t>
  </si>
  <si>
    <t>sph25732/edu023337/7/2qzq9gz3</t>
  </si>
  <si>
    <t>sph25732/edu023337/7/37z5wwz4</t>
  </si>
  <si>
    <t>sph25732/edu023337/7/8vz4wr69</t>
  </si>
  <si>
    <t>sph25732/edu023337/7/qrzv3467</t>
  </si>
  <si>
    <t>sph25732/edu023337/7/wv62w5z7</t>
  </si>
  <si>
    <t>sph25732/edu023337/7/3wz82gz4</t>
  </si>
  <si>
    <t>sph25732/edu023337/7/2qzq8g63</t>
  </si>
  <si>
    <t>sph25732/edu023337/7/8g675564</t>
  </si>
  <si>
    <t>sph25732/edu023337/7/9wz9qz45</t>
  </si>
  <si>
    <t>sph25732/edu023337/7/w3zrvqz5</t>
  </si>
  <si>
    <t>Гиматов</t>
  </si>
  <si>
    <t>Александр</t>
  </si>
  <si>
    <t>Сергеевич</t>
  </si>
  <si>
    <t>26.11.2014</t>
  </si>
  <si>
    <t>МБОУ "ТГ №11"</t>
  </si>
  <si>
    <t>5А</t>
  </si>
  <si>
    <t>sph25732/edu023337/7/qrzwg8z2</t>
  </si>
  <si>
    <t>Юмашева Гузель Раисовна</t>
  </si>
  <si>
    <t>Шаяхметов</t>
  </si>
  <si>
    <t>Радель</t>
  </si>
  <si>
    <t>Булатович</t>
  </si>
  <si>
    <t>17.11.2014</t>
  </si>
  <si>
    <t>sph25732/edu023337/7/37z5wz4v</t>
  </si>
  <si>
    <t>sph25732/edu023337/7/8g6745z4</t>
  </si>
  <si>
    <t>Ченакаев</t>
  </si>
  <si>
    <t>Ансар</t>
  </si>
  <si>
    <t>29.04.2015</t>
  </si>
  <si>
    <t>5Б</t>
  </si>
  <si>
    <t>sph25732/edu023337/7/gr63v4z5</t>
  </si>
  <si>
    <t xml:space="preserve">Исмакаев </t>
  </si>
  <si>
    <t>Рамазан</t>
  </si>
  <si>
    <t>Раилевич</t>
  </si>
  <si>
    <t>26.10.2014</t>
  </si>
  <si>
    <t>sph25732/edu023337/7/q9zgvr63</t>
  </si>
  <si>
    <t>Ефимов</t>
  </si>
  <si>
    <t>Степан</t>
  </si>
  <si>
    <t>Артёмович</t>
  </si>
  <si>
    <t>28.09.2014</t>
  </si>
  <si>
    <t>победитель</t>
  </si>
  <si>
    <t>призер</t>
  </si>
  <si>
    <t xml:space="preserve">Ответственная за составление протокола </t>
  </si>
  <si>
    <t xml:space="preserve">/Хасанова Л.Ф./ </t>
  </si>
  <si>
    <t>Протокол составлен на основании результатов с платформы "Образовательный центр "Сириус""</t>
  </si>
  <si>
    <t>Валиуллин</t>
  </si>
  <si>
    <t>Рустам</t>
  </si>
  <si>
    <t>Рамиль</t>
  </si>
  <si>
    <t>Рустамович</t>
  </si>
  <si>
    <t>8А</t>
  </si>
  <si>
    <t>sph25832/edu023337/8/9wz93qz4</t>
  </si>
  <si>
    <t>Ильясов</t>
  </si>
  <si>
    <t>Артем</t>
  </si>
  <si>
    <t>Маратович</t>
  </si>
  <si>
    <t>да</t>
  </si>
  <si>
    <t>sph25832/edu023337/8/37z5rw64</t>
  </si>
  <si>
    <t>Галиева</t>
  </si>
  <si>
    <t>Ильвина</t>
  </si>
  <si>
    <t>Ильдаровна</t>
  </si>
  <si>
    <t>8Б</t>
  </si>
  <si>
    <t>sph25832/edu023337/8/wv6295z7</t>
  </si>
  <si>
    <t>Закирова</t>
  </si>
  <si>
    <t>Алина</t>
  </si>
  <si>
    <t>Альбертовна</t>
  </si>
  <si>
    <t>sph25832/edu023337/8/q9zgwrz3</t>
  </si>
  <si>
    <t>Чернов</t>
  </si>
  <si>
    <t>Алексей</t>
  </si>
  <si>
    <t>Вячеславович</t>
  </si>
  <si>
    <t>sph25832/edu023337/8/gr63q465</t>
  </si>
  <si>
    <t>Макулова</t>
  </si>
  <si>
    <t>Руслановна</t>
  </si>
  <si>
    <t>14.07.2011</t>
  </si>
  <si>
    <t>sph25832/edu023337/8/8g67q564</t>
  </si>
  <si>
    <t>Сайфулин</t>
  </si>
  <si>
    <t>Абдуррахман</t>
  </si>
  <si>
    <t>Эрикович</t>
  </si>
  <si>
    <t>sph25832/edu023337/8/2qzq5gz3</t>
  </si>
  <si>
    <t>Набиуллин</t>
  </si>
  <si>
    <t>Альбертович</t>
  </si>
  <si>
    <t>21.02.2011</t>
  </si>
  <si>
    <t>sph25832/edu023337/8/qrzvv4z7</t>
  </si>
  <si>
    <t>16.01.2012</t>
  </si>
  <si>
    <t>26.02.2011</t>
  </si>
  <si>
    <t>06.10.2010</t>
  </si>
  <si>
    <t>21.10.2011</t>
  </si>
  <si>
    <t>08.02.2011</t>
  </si>
  <si>
    <t>Ранжированный список участников школьного этапа всероссийской олимпиады школьников 
по физике в 8 классах в 2025-2026 учебном году</t>
  </si>
  <si>
    <t>Хозиков</t>
  </si>
  <si>
    <t>Станислав</t>
  </si>
  <si>
    <t>9Б</t>
  </si>
  <si>
    <t>Ганеев</t>
  </si>
  <si>
    <t>Арсения</t>
  </si>
  <si>
    <t>Русланович</t>
  </si>
  <si>
    <t>22.04.2010</t>
  </si>
  <si>
    <t>9А</t>
  </si>
  <si>
    <t>sph25932/edu023337/9/2qzqgz38</t>
  </si>
  <si>
    <t>Ранжированный список участников школьного этапа всероссийской олимпиады школьников 
по физике  в 9 классах в 2025-2026 учебном году</t>
  </si>
  <si>
    <t>Губайдуллина</t>
  </si>
  <si>
    <t>Аделия</t>
  </si>
  <si>
    <t>Вилевна</t>
  </si>
  <si>
    <t>sph25932/edu023337/9/gr63w465</t>
  </si>
  <si>
    <t>sph25932/edu023337/9/9wz9gqz4</t>
  </si>
  <si>
    <t>sph25932/edu023337/9/37z52w64</t>
  </si>
  <si>
    <t>Насибуллин</t>
  </si>
  <si>
    <t>Радмир</t>
  </si>
  <si>
    <t>Айдарович</t>
  </si>
  <si>
    <t>Хасанов</t>
  </si>
  <si>
    <t>Вадим</t>
  </si>
  <si>
    <t>sph25932/edu023337/9/37z5wz4v</t>
  </si>
  <si>
    <t>sph25932/edu023337/9/8vz4rz9g</t>
  </si>
  <si>
    <t>Антонов</t>
  </si>
  <si>
    <t>Елисей</t>
  </si>
  <si>
    <t>Яковлевич</t>
  </si>
  <si>
    <t>sph25932/edu023337/9/9wz9qz45</t>
  </si>
  <si>
    <t>Газизова</t>
  </si>
  <si>
    <t>Эльза</t>
  </si>
  <si>
    <t>Алмазовна</t>
  </si>
  <si>
    <t>Камалова</t>
  </si>
  <si>
    <t>Зарина</t>
  </si>
  <si>
    <t>Рафисовна</t>
  </si>
  <si>
    <t>sph25932/edu023337/9/9wz93qz4</t>
  </si>
  <si>
    <t>sph25932/edu023337/9/w3zr7q65</t>
  </si>
  <si>
    <t>Шарафутдинов</t>
  </si>
  <si>
    <t>Ильшатович</t>
  </si>
  <si>
    <t>Болунова</t>
  </si>
  <si>
    <t>Анна</t>
  </si>
  <si>
    <t>Сергеевна</t>
  </si>
  <si>
    <t>sph25932/edu023337/9/8vz4wr69</t>
  </si>
  <si>
    <t>Данислам</t>
  </si>
  <si>
    <t>sph251032/edu023337/10/3wz8g648</t>
  </si>
  <si>
    <t>sph251032/edu023337/10/gr634z54</t>
  </si>
  <si>
    <t>sph251032/edu023337/10/3wz82gz4</t>
  </si>
  <si>
    <t>Каримгулова Руфина</t>
  </si>
  <si>
    <t>Самира</t>
  </si>
  <si>
    <t>Шамилевна</t>
  </si>
  <si>
    <t>Лаврентьева</t>
  </si>
  <si>
    <t>Ульяна</t>
  </si>
  <si>
    <t>Владиславовна</t>
  </si>
  <si>
    <t>Ткачёв</t>
  </si>
  <si>
    <t>Ярослав</t>
  </si>
  <si>
    <t>Евгеньевич</t>
  </si>
  <si>
    <t>Ранжированный список участников школьного этапа всероссийской олимпиады школьников 
по  физике  в 10 классах в 2025-2026 учебном году</t>
  </si>
  <si>
    <t>Ранжированный список участников школьного этапа всероссийской олимпиады школьников 
по физике  в 5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</si>
</sst>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dd&quot;.&quot;mm&quot;.&quot;yyyy"/>
    <numFmt numFmtId="165" formatCode="[$-419]General"/>
    <numFmt numFmtId="166" formatCode="0.0%"/>
    <numFmt numFmtId="167" formatCode="0.0"/>
    <numFmt numFmtId="168" formatCode="[$-419]dd\.mm\.yyyy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10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0" fontId="11" fillId="0" borderId="0" xfId="0" applyFont="1" applyAlignment="1">
      <alignment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vertical="center"/>
    </xf>
    <xf numFmtId="0" fontId="5" fillId="0" borderId="4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vertical="center"/>
    </xf>
    <xf numFmtId="165" fontId="5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68" fontId="5" fillId="0" borderId="4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18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abSelected="1" zoomScaleNormal="100" workbookViewId="0">
      <selection activeCell="J20" sqref="J20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230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COUNTA(M11:M15)</f>
        <v>5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88</v>
      </c>
      <c r="E4" s="16" t="s">
        <v>21</v>
      </c>
      <c r="F4" s="17"/>
      <c r="Q4" s="18" t="s">
        <v>33</v>
      </c>
      <c r="R4" s="19">
        <f>COUNTIF(P11:P15,"победитель")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COUNTIF(P11:P15,"призер")</f>
        <v>1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COUNTIF(P11:P15,"участник")</f>
        <v>3</v>
      </c>
    </row>
    <row r="7" spans="1:21" x14ac:dyDescent="0.25">
      <c r="A7" s="49" t="s">
        <v>5</v>
      </c>
      <c r="B7" s="15"/>
      <c r="C7" s="49"/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89</v>
      </c>
      <c r="F8" s="17"/>
      <c r="M8" s="52"/>
      <c r="Q8" s="22" t="s">
        <v>31</v>
      </c>
      <c r="R8" s="21">
        <f>(R4+R5)/R2</f>
        <v>0.4</v>
      </c>
    </row>
    <row r="9" spans="1:21" x14ac:dyDescent="0.25">
      <c r="C9" s="61" t="s">
        <v>24</v>
      </c>
      <c r="D9" s="61"/>
      <c r="E9" s="14">
        <v>30</v>
      </c>
      <c r="G9" s="18" t="s">
        <v>43</v>
      </c>
      <c r="H9" s="56">
        <f>E9/2</f>
        <v>15</v>
      </c>
      <c r="J9" s="23" t="s">
        <v>13</v>
      </c>
      <c r="K9" s="24">
        <f>MAX(M11:M15)</f>
        <v>11</v>
      </c>
      <c r="L9" s="25" t="str">
        <f>IF(K9*100/E9&gt;=50,"победитель","участник")</f>
        <v>участник</v>
      </c>
      <c r="M9" s="52"/>
      <c r="P9" s="26">
        <f>R8-45%</f>
        <v>-4.9999999999999989E-2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100</v>
      </c>
      <c r="D11" s="34" t="s">
        <v>101</v>
      </c>
      <c r="E11" s="34" t="s">
        <v>102</v>
      </c>
      <c r="F11" s="44" t="s">
        <v>103</v>
      </c>
      <c r="G11" s="36" t="s">
        <v>46</v>
      </c>
      <c r="H11" s="36" t="s">
        <v>65</v>
      </c>
      <c r="I11" s="37" t="s">
        <v>65</v>
      </c>
      <c r="J11" s="37" t="s">
        <v>104</v>
      </c>
      <c r="K11" s="46" t="s">
        <v>105</v>
      </c>
      <c r="L11" s="39" t="s">
        <v>106</v>
      </c>
      <c r="M11" s="40">
        <v>11</v>
      </c>
      <c r="N11" s="31">
        <f t="shared" ref="N11:N15" si="0">IF(M11="","",M11/$E$9)</f>
        <v>0.36666666666666664</v>
      </c>
      <c r="O11" s="31">
        <f t="shared" ref="O11:O15" si="1">IF(M11="","",M11/$K$9)</f>
        <v>1</v>
      </c>
      <c r="P11" s="41" t="s">
        <v>128</v>
      </c>
      <c r="Q11" s="37" t="s">
        <v>107</v>
      </c>
      <c r="R11" s="43" t="s">
        <v>104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108</v>
      </c>
      <c r="D12" s="34" t="s">
        <v>109</v>
      </c>
      <c r="E12" s="34" t="s">
        <v>110</v>
      </c>
      <c r="F12" s="35" t="s">
        <v>111</v>
      </c>
      <c r="G12" s="36" t="s">
        <v>46</v>
      </c>
      <c r="H12" s="36" t="s">
        <v>65</v>
      </c>
      <c r="I12" s="37" t="s">
        <v>65</v>
      </c>
      <c r="J12" s="37" t="s">
        <v>104</v>
      </c>
      <c r="K12" s="38" t="s">
        <v>105</v>
      </c>
      <c r="L12" s="39" t="s">
        <v>112</v>
      </c>
      <c r="M12" s="40">
        <v>9</v>
      </c>
      <c r="N12" s="31">
        <f t="shared" si="0"/>
        <v>0.3</v>
      </c>
      <c r="O12" s="31">
        <f t="shared" si="1"/>
        <v>0.81818181818181823</v>
      </c>
      <c r="P12" s="41" t="s">
        <v>129</v>
      </c>
      <c r="Q12" s="37" t="s">
        <v>107</v>
      </c>
      <c r="R12" s="43" t="s">
        <v>104</v>
      </c>
    </row>
    <row r="13" spans="1:21" x14ac:dyDescent="0.25">
      <c r="A13" s="28">
        <v>3</v>
      </c>
      <c r="B13" s="51" t="s">
        <v>12</v>
      </c>
      <c r="C13" s="34" t="s">
        <v>114</v>
      </c>
      <c r="D13" s="34" t="s">
        <v>115</v>
      </c>
      <c r="E13" s="34" t="s">
        <v>70</v>
      </c>
      <c r="F13" s="35" t="s">
        <v>116</v>
      </c>
      <c r="G13" s="36" t="s">
        <v>46</v>
      </c>
      <c r="H13" s="36" t="s">
        <v>65</v>
      </c>
      <c r="I13" s="37" t="s">
        <v>65</v>
      </c>
      <c r="J13" s="37" t="s">
        <v>104</v>
      </c>
      <c r="K13" s="38" t="s">
        <v>117</v>
      </c>
      <c r="L13" s="39" t="s">
        <v>113</v>
      </c>
      <c r="M13" s="40">
        <v>6</v>
      </c>
      <c r="N13" s="31">
        <f t="shared" si="0"/>
        <v>0.2</v>
      </c>
      <c r="O13" s="31">
        <f t="shared" si="1"/>
        <v>0.54545454545454541</v>
      </c>
      <c r="P13" s="41" t="str">
        <f t="shared" ref="P12:P15" si="2">IF(M13="","",IF($K$9=M13,$L$9,IF(M13&gt;=$H$9,"призер","участник")))</f>
        <v>участник</v>
      </c>
      <c r="Q13" s="37" t="s">
        <v>107</v>
      </c>
      <c r="R13" s="43" t="s">
        <v>104</v>
      </c>
    </row>
    <row r="14" spans="1:21" x14ac:dyDescent="0.25">
      <c r="A14" s="28">
        <v>4</v>
      </c>
      <c r="B14" s="51" t="s">
        <v>12</v>
      </c>
      <c r="C14" s="34" t="s">
        <v>119</v>
      </c>
      <c r="D14" s="34" t="s">
        <v>120</v>
      </c>
      <c r="E14" s="34" t="s">
        <v>121</v>
      </c>
      <c r="F14" s="35" t="s">
        <v>122</v>
      </c>
      <c r="G14" s="36" t="s">
        <v>46</v>
      </c>
      <c r="H14" s="36" t="s">
        <v>65</v>
      </c>
      <c r="I14" s="37" t="s">
        <v>65</v>
      </c>
      <c r="J14" s="37" t="s">
        <v>104</v>
      </c>
      <c r="K14" s="38" t="s">
        <v>117</v>
      </c>
      <c r="L14" s="39" t="s">
        <v>118</v>
      </c>
      <c r="M14" s="40">
        <v>5</v>
      </c>
      <c r="N14" s="31">
        <f t="shared" si="0"/>
        <v>0.16666666666666666</v>
      </c>
      <c r="O14" s="31">
        <f t="shared" si="1"/>
        <v>0.45454545454545453</v>
      </c>
      <c r="P14" s="41" t="str">
        <f t="shared" si="2"/>
        <v>участник</v>
      </c>
      <c r="Q14" s="37" t="s">
        <v>107</v>
      </c>
      <c r="R14" s="43" t="s">
        <v>104</v>
      </c>
    </row>
    <row r="15" spans="1:21" x14ac:dyDescent="0.25">
      <c r="A15" s="28">
        <v>5</v>
      </c>
      <c r="B15" s="51" t="s">
        <v>12</v>
      </c>
      <c r="C15" s="34" t="s">
        <v>124</v>
      </c>
      <c r="D15" s="34" t="s">
        <v>125</v>
      </c>
      <c r="E15" s="34" t="s">
        <v>126</v>
      </c>
      <c r="F15" s="35" t="s">
        <v>127</v>
      </c>
      <c r="G15" s="36" t="s">
        <v>46</v>
      </c>
      <c r="H15" s="36" t="s">
        <v>65</v>
      </c>
      <c r="I15" s="37" t="s">
        <v>65</v>
      </c>
      <c r="J15" s="37" t="s">
        <v>104</v>
      </c>
      <c r="K15" s="38" t="s">
        <v>117</v>
      </c>
      <c r="L15" s="39" t="s">
        <v>123</v>
      </c>
      <c r="M15" s="40">
        <v>2</v>
      </c>
      <c r="N15" s="31">
        <f t="shared" si="0"/>
        <v>6.6666666666666666E-2</v>
      </c>
      <c r="O15" s="31">
        <f t="shared" si="1"/>
        <v>0.18181818181818182</v>
      </c>
      <c r="P15" s="41" t="str">
        <f t="shared" si="2"/>
        <v>участник</v>
      </c>
      <c r="Q15" s="37" t="s">
        <v>107</v>
      </c>
      <c r="R15" s="43" t="s">
        <v>104</v>
      </c>
    </row>
    <row r="17" spans="2:6" ht="15.75" x14ac:dyDescent="0.25">
      <c r="B17" s="62" t="s">
        <v>130</v>
      </c>
      <c r="F17" s="10" t="s">
        <v>131</v>
      </c>
    </row>
    <row r="19" spans="2:6" x14ac:dyDescent="0.25">
      <c r="B19" s="10" t="s">
        <v>132</v>
      </c>
    </row>
  </sheetData>
  <protectedRanges>
    <protectedRange sqref="N11:N15" name="Диапазон1_3_1"/>
    <protectedRange sqref="O11:O15" name="Диапазон1_1_1_1"/>
    <protectedRange sqref="P11:P15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17" priority="3" stopIfTrue="1">
      <formula>ISBLANK(C4)</formula>
    </cfRule>
  </conditionalFormatting>
  <conditionalFormatting sqref="C8">
    <cfRule type="expression" dxfId="16" priority="2" stopIfTrue="1">
      <formula>ISBLANK(C8)</formula>
    </cfRule>
  </conditionalFormatting>
  <conditionalFormatting sqref="E9">
    <cfRule type="expression" dxfId="15" priority="1" stopIfTrue="1">
      <formula>ISBLANK(E9)</formula>
    </cfRule>
  </conditionalFormatting>
  <dataValidations count="1">
    <dataValidation allowBlank="1" showInputMessage="1" showErrorMessage="1" sqref="C4:C8 A4:A8 E9 F4:F8 E6:E7 B10:F10 C12:F12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topLeftCell="D1" zoomScaleNormal="100" workbookViewId="0">
      <selection activeCell="Q16" sqref="Q1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1" width="13.85546875" style="10" customWidth="1"/>
    <col min="12" max="12" width="21.71093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87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COUNTA(M11:M20)</f>
        <v>10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88</v>
      </c>
      <c r="E4" s="16" t="s">
        <v>21</v>
      </c>
      <c r="F4" s="17"/>
      <c r="Q4" s="18" t="s">
        <v>33</v>
      </c>
      <c r="R4" s="19">
        <f>COUNTIF(P11:P20,"победитель")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COUNTIF(P11:P20,"призер")</f>
        <v>4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COUNTIF(P11:P20,"участник")</f>
        <v>5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89</v>
      </c>
      <c r="F8" s="17"/>
      <c r="Q8" s="22" t="s">
        <v>31</v>
      </c>
      <c r="R8" s="21">
        <f>(R4+R5)/R2</f>
        <v>0.5</v>
      </c>
    </row>
    <row r="9" spans="1:21" x14ac:dyDescent="0.25">
      <c r="C9" s="61" t="s">
        <v>24</v>
      </c>
      <c r="D9" s="61"/>
      <c r="E9" s="14">
        <v>30</v>
      </c>
      <c r="G9" s="18" t="s">
        <v>43</v>
      </c>
      <c r="H9" s="56">
        <v>15</v>
      </c>
      <c r="J9" s="23" t="s">
        <v>13</v>
      </c>
      <c r="K9" s="24">
        <f>MAX(M11:M20)</f>
        <v>15</v>
      </c>
      <c r="L9" s="25" t="str">
        <f>IF(K9*100/E9&gt;=50,"победитель","участник")</f>
        <v>победитель</v>
      </c>
      <c r="P9" s="26">
        <f>R8-45%</f>
        <v>4.9999999999999989E-2</v>
      </c>
      <c r="Q9" s="18" t="s">
        <v>26</v>
      </c>
      <c r="R9" s="27">
        <f>IF((R2*P9)&gt;0,(R2*P9),0)</f>
        <v>0.49999999999999989</v>
      </c>
    </row>
    <row r="10" spans="1:21" ht="90.75" thickBot="1" x14ac:dyDescent="0.3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7.25" customHeight="1" thickBot="1" x14ac:dyDescent="0.25">
      <c r="A11" s="28">
        <v>1</v>
      </c>
      <c r="B11" s="51" t="s">
        <v>12</v>
      </c>
      <c r="C11" s="34" t="s">
        <v>64</v>
      </c>
      <c r="D11" s="34" t="s">
        <v>55</v>
      </c>
      <c r="E11" s="34" t="s">
        <v>74</v>
      </c>
      <c r="F11" s="35" t="s">
        <v>75</v>
      </c>
      <c r="G11" s="36" t="s">
        <v>46</v>
      </c>
      <c r="H11" s="36" t="s">
        <v>65</v>
      </c>
      <c r="I11" s="37" t="s">
        <v>65</v>
      </c>
      <c r="J11" s="37" t="s">
        <v>44</v>
      </c>
      <c r="K11" s="38">
        <v>7</v>
      </c>
      <c r="L11" s="58" t="s">
        <v>97</v>
      </c>
      <c r="M11" s="40">
        <v>15</v>
      </c>
      <c r="N11" s="31">
        <f>IF(M11="","",M11/$E$9)</f>
        <v>0.5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78</v>
      </c>
      <c r="R11" s="43" t="s">
        <v>45</v>
      </c>
    </row>
    <row r="12" spans="1:21" s="32" customFormat="1" ht="19.5" customHeight="1" thickBot="1" x14ac:dyDescent="0.25">
      <c r="A12" s="28">
        <v>2</v>
      </c>
      <c r="B12" s="51" t="s">
        <v>12</v>
      </c>
      <c r="C12" s="34" t="s">
        <v>50</v>
      </c>
      <c r="D12" s="34" t="s">
        <v>51</v>
      </c>
      <c r="E12" s="34" t="s">
        <v>52</v>
      </c>
      <c r="F12" s="35" t="s">
        <v>66</v>
      </c>
      <c r="G12" s="36" t="s">
        <v>46</v>
      </c>
      <c r="H12" s="36" t="s">
        <v>65</v>
      </c>
      <c r="I12" s="37" t="s">
        <v>65</v>
      </c>
      <c r="J12" s="37" t="s">
        <v>44</v>
      </c>
      <c r="K12" s="38">
        <v>7</v>
      </c>
      <c r="L12" s="58" t="s">
        <v>91</v>
      </c>
      <c r="M12" s="40">
        <v>13</v>
      </c>
      <c r="N12" s="31">
        <f>IF(M12="","",M12/$E$9)</f>
        <v>0.43333333333333335</v>
      </c>
      <c r="O12" s="31">
        <f>IF(M12="","",M12/$K$9)</f>
        <v>0.8666666666666667</v>
      </c>
      <c r="P12" s="41" t="s">
        <v>129</v>
      </c>
      <c r="Q12" s="37" t="s">
        <v>78</v>
      </c>
      <c r="R12" s="43" t="s">
        <v>45</v>
      </c>
    </row>
    <row r="13" spans="1:21" ht="29.25" thickBot="1" x14ac:dyDescent="0.3">
      <c r="A13" s="28">
        <v>3</v>
      </c>
      <c r="B13" s="51" t="s">
        <v>12</v>
      </c>
      <c r="C13" s="34" t="s">
        <v>79</v>
      </c>
      <c r="D13" s="34" t="s">
        <v>80</v>
      </c>
      <c r="E13" s="34" t="s">
        <v>81</v>
      </c>
      <c r="F13" s="35" t="s">
        <v>82</v>
      </c>
      <c r="G13" s="36" t="s">
        <v>46</v>
      </c>
      <c r="H13" s="36" t="s">
        <v>65</v>
      </c>
      <c r="I13" s="37" t="s">
        <v>65</v>
      </c>
      <c r="J13" s="37" t="s">
        <v>44</v>
      </c>
      <c r="K13" s="38">
        <v>7</v>
      </c>
      <c r="L13" s="58" t="s">
        <v>99</v>
      </c>
      <c r="M13" s="40">
        <v>12</v>
      </c>
      <c r="N13" s="31">
        <f>IF(M13="","",M13/$E$9)</f>
        <v>0.4</v>
      </c>
      <c r="O13" s="31">
        <f>IF(M13="","",M13/$K$9)</f>
        <v>0.8</v>
      </c>
      <c r="P13" s="41" t="s">
        <v>129</v>
      </c>
      <c r="Q13" s="37" t="s">
        <v>78</v>
      </c>
      <c r="R13" s="43" t="s">
        <v>45</v>
      </c>
    </row>
    <row r="14" spans="1:21" ht="29.25" thickBot="1" x14ac:dyDescent="0.3">
      <c r="A14" s="28">
        <v>4</v>
      </c>
      <c r="B14" s="51" t="s">
        <v>12</v>
      </c>
      <c r="C14" s="34" t="s">
        <v>83</v>
      </c>
      <c r="D14" s="34" t="s">
        <v>84</v>
      </c>
      <c r="E14" s="34" t="s">
        <v>85</v>
      </c>
      <c r="F14" s="35" t="s">
        <v>86</v>
      </c>
      <c r="G14" s="36" t="s">
        <v>46</v>
      </c>
      <c r="H14" s="36" t="s">
        <v>65</v>
      </c>
      <c r="I14" s="37" t="s">
        <v>65</v>
      </c>
      <c r="J14" s="37" t="s">
        <v>44</v>
      </c>
      <c r="K14" s="38">
        <v>7</v>
      </c>
      <c r="L14" s="58" t="s">
        <v>90</v>
      </c>
      <c r="M14" s="40">
        <v>10</v>
      </c>
      <c r="N14" s="31">
        <f>IF(M14="","",M14/$E$9)</f>
        <v>0.33333333333333331</v>
      </c>
      <c r="O14" s="31">
        <f>IF(M14="","",M14/$K$9)</f>
        <v>0.66666666666666663</v>
      </c>
      <c r="P14" s="41" t="s">
        <v>129</v>
      </c>
      <c r="Q14" s="37" t="s">
        <v>78</v>
      </c>
      <c r="R14" s="43" t="s">
        <v>45</v>
      </c>
    </row>
    <row r="15" spans="1:21" ht="29.25" thickBot="1" x14ac:dyDescent="0.3">
      <c r="A15" s="28">
        <v>5</v>
      </c>
      <c r="B15" s="51" t="s">
        <v>12</v>
      </c>
      <c r="C15" s="34" t="s">
        <v>48</v>
      </c>
      <c r="D15" s="34" t="s">
        <v>53</v>
      </c>
      <c r="E15" s="34" t="s">
        <v>49</v>
      </c>
      <c r="F15" s="44" t="s">
        <v>67</v>
      </c>
      <c r="G15" s="36" t="s">
        <v>46</v>
      </c>
      <c r="H15" s="36" t="s">
        <v>65</v>
      </c>
      <c r="I15" s="45" t="s">
        <v>65</v>
      </c>
      <c r="J15" s="45" t="s">
        <v>44</v>
      </c>
      <c r="K15" s="46">
        <v>7</v>
      </c>
      <c r="L15" s="58" t="s">
        <v>92</v>
      </c>
      <c r="M15" s="40">
        <v>10</v>
      </c>
      <c r="N15" s="31">
        <f>IF(M15="","",M15/$E$9)</f>
        <v>0.33333333333333331</v>
      </c>
      <c r="O15" s="31">
        <f>IF(M15="","",M15/$K$9)</f>
        <v>0.66666666666666663</v>
      </c>
      <c r="P15" s="41" t="s">
        <v>129</v>
      </c>
      <c r="Q15" s="37" t="s">
        <v>78</v>
      </c>
      <c r="R15" s="43" t="s">
        <v>45</v>
      </c>
    </row>
    <row r="16" spans="1:21" ht="29.25" thickBot="1" x14ac:dyDescent="0.3">
      <c r="A16" s="28">
        <v>6</v>
      </c>
      <c r="B16" s="51" t="s">
        <v>12</v>
      </c>
      <c r="C16" s="34" t="s">
        <v>62</v>
      </c>
      <c r="D16" s="34" t="s">
        <v>63</v>
      </c>
      <c r="E16" s="34" t="s">
        <v>76</v>
      </c>
      <c r="F16" s="35" t="s">
        <v>77</v>
      </c>
      <c r="G16" s="36" t="s">
        <v>46</v>
      </c>
      <c r="H16" s="36" t="s">
        <v>65</v>
      </c>
      <c r="I16" s="37" t="s">
        <v>65</v>
      </c>
      <c r="J16" s="37" t="s">
        <v>44</v>
      </c>
      <c r="K16" s="38">
        <v>7</v>
      </c>
      <c r="L16" s="58" t="s">
        <v>98</v>
      </c>
      <c r="M16" s="40">
        <v>9</v>
      </c>
      <c r="N16" s="31">
        <f>IF(M16="","",M16/$E$9)</f>
        <v>0.3</v>
      </c>
      <c r="O16" s="31">
        <f>IF(M16="","",M16/$K$9)</f>
        <v>0.6</v>
      </c>
      <c r="P16" s="41" t="str">
        <f>IF(M16="","",IF($K$9=M16,$L$9,IF(M16&gt;=$H$9,"призер","участник")))</f>
        <v>участник</v>
      </c>
      <c r="Q16" s="37" t="s">
        <v>78</v>
      </c>
      <c r="R16" s="43" t="s">
        <v>45</v>
      </c>
    </row>
    <row r="17" spans="1:18" ht="29.25" thickBot="1" x14ac:dyDescent="0.3">
      <c r="A17" s="28">
        <v>7</v>
      </c>
      <c r="B17" s="51" t="s">
        <v>12</v>
      </c>
      <c r="C17" s="34" t="s">
        <v>56</v>
      </c>
      <c r="D17" s="34" t="s">
        <v>57</v>
      </c>
      <c r="E17" s="34" t="s">
        <v>47</v>
      </c>
      <c r="F17" s="35" t="s">
        <v>68</v>
      </c>
      <c r="G17" s="36" t="s">
        <v>46</v>
      </c>
      <c r="H17" s="36" t="s">
        <v>65</v>
      </c>
      <c r="I17" s="37" t="s">
        <v>65</v>
      </c>
      <c r="J17" s="37" t="s">
        <v>44</v>
      </c>
      <c r="K17" s="38">
        <v>7</v>
      </c>
      <c r="L17" s="58" t="s">
        <v>93</v>
      </c>
      <c r="M17" s="40">
        <v>3</v>
      </c>
      <c r="N17" s="31">
        <f>IF(M17="","",M17/$E$9)</f>
        <v>0.1</v>
      </c>
      <c r="O17" s="31">
        <f>IF(M17="","",M17/$K$9)</f>
        <v>0.2</v>
      </c>
      <c r="P17" s="41" t="str">
        <f>IF(M17="","",IF($K$9=M17,$L$9,IF(M17&gt;=$H$9,"призер","участник")))</f>
        <v>участник</v>
      </c>
      <c r="Q17" s="37" t="s">
        <v>78</v>
      </c>
      <c r="R17" s="43" t="s">
        <v>45</v>
      </c>
    </row>
    <row r="18" spans="1:18" ht="29.25" thickBot="1" x14ac:dyDescent="0.3">
      <c r="A18" s="28">
        <v>8</v>
      </c>
      <c r="B18" s="51" t="s">
        <v>12</v>
      </c>
      <c r="C18" s="34" t="s">
        <v>54</v>
      </c>
      <c r="D18" s="34" t="s">
        <v>55</v>
      </c>
      <c r="E18" s="34" t="s">
        <v>47</v>
      </c>
      <c r="F18" s="35" t="s">
        <v>69</v>
      </c>
      <c r="G18" s="36" t="s">
        <v>46</v>
      </c>
      <c r="H18" s="36" t="s">
        <v>65</v>
      </c>
      <c r="I18" s="37" t="s">
        <v>65</v>
      </c>
      <c r="J18" s="37" t="s">
        <v>44</v>
      </c>
      <c r="K18" s="38">
        <v>7</v>
      </c>
      <c r="L18" s="58" t="s">
        <v>94</v>
      </c>
      <c r="M18" s="40">
        <v>2</v>
      </c>
      <c r="N18" s="31">
        <f>IF(M18="","",M18/$E$9)</f>
        <v>6.6666666666666666E-2</v>
      </c>
      <c r="O18" s="31">
        <f>IF(M18="","",M18/$K$9)</f>
        <v>0.13333333333333333</v>
      </c>
      <c r="P18" s="41" t="str">
        <f>IF(M18="","",IF($K$9=M18,$L$9,IF(M18&gt;=$H$9,"призер","участник")))</f>
        <v>участник</v>
      </c>
      <c r="Q18" s="37" t="s">
        <v>78</v>
      </c>
      <c r="R18" s="43" t="s">
        <v>45</v>
      </c>
    </row>
    <row r="19" spans="1:18" ht="29.25" thickBot="1" x14ac:dyDescent="0.3">
      <c r="A19" s="28">
        <v>9</v>
      </c>
      <c r="B19" s="51" t="s">
        <v>12</v>
      </c>
      <c r="C19" s="34" t="s">
        <v>60</v>
      </c>
      <c r="D19" s="34" t="s">
        <v>61</v>
      </c>
      <c r="E19" s="34" t="s">
        <v>72</v>
      </c>
      <c r="F19" s="35" t="s">
        <v>73</v>
      </c>
      <c r="G19" s="36" t="s">
        <v>46</v>
      </c>
      <c r="H19" s="36" t="s">
        <v>65</v>
      </c>
      <c r="I19" s="37" t="s">
        <v>65</v>
      </c>
      <c r="J19" s="37" t="s">
        <v>44</v>
      </c>
      <c r="K19" s="38">
        <v>7</v>
      </c>
      <c r="L19" s="58" t="s">
        <v>96</v>
      </c>
      <c r="M19" s="40">
        <v>2</v>
      </c>
      <c r="N19" s="31">
        <f>IF(M19="","",M19/$E$9)</f>
        <v>6.6666666666666666E-2</v>
      </c>
      <c r="O19" s="31">
        <f>IF(M19="","",M19/$K$9)</f>
        <v>0.13333333333333333</v>
      </c>
      <c r="P19" s="41" t="str">
        <f>IF(M19="","",IF($K$9=M19,$L$9,IF(M19&gt;=$H$9,"призер","участник")))</f>
        <v>участник</v>
      </c>
      <c r="Q19" s="37" t="s">
        <v>78</v>
      </c>
      <c r="R19" s="43" t="s">
        <v>45</v>
      </c>
    </row>
    <row r="20" spans="1:18" ht="29.25" thickBot="1" x14ac:dyDescent="0.3">
      <c r="A20" s="28">
        <v>10</v>
      </c>
      <c r="B20" s="51" t="s">
        <v>12</v>
      </c>
      <c r="C20" s="34" t="s">
        <v>58</v>
      </c>
      <c r="D20" s="34" t="s">
        <v>59</v>
      </c>
      <c r="E20" s="34" t="s">
        <v>70</v>
      </c>
      <c r="F20" s="35" t="s">
        <v>71</v>
      </c>
      <c r="G20" s="36" t="s">
        <v>46</v>
      </c>
      <c r="H20" s="36" t="s">
        <v>65</v>
      </c>
      <c r="I20" s="37" t="s">
        <v>65</v>
      </c>
      <c r="J20" s="37" t="s">
        <v>44</v>
      </c>
      <c r="K20" s="38">
        <v>7</v>
      </c>
      <c r="L20" s="58" t="s">
        <v>95</v>
      </c>
      <c r="M20" s="40">
        <v>0</v>
      </c>
      <c r="N20" s="31">
        <f>IF(M20="","",M20/$E$9)</f>
        <v>0</v>
      </c>
      <c r="O20" s="31">
        <f>IF(M20="","",M20/$K$9)</f>
        <v>0</v>
      </c>
      <c r="P20" s="41" t="str">
        <f>IF(M20="","",IF($K$9=M20,$L$9,IF(M20&gt;=$H$9,"призер","участник")))</f>
        <v>участник</v>
      </c>
      <c r="Q20" s="37" t="s">
        <v>78</v>
      </c>
      <c r="R20" s="43" t="s">
        <v>45</v>
      </c>
    </row>
    <row r="22" spans="1:18" ht="15.75" x14ac:dyDescent="0.25">
      <c r="B22" s="62" t="s">
        <v>130</v>
      </c>
      <c r="F22" s="10" t="s">
        <v>131</v>
      </c>
    </row>
    <row r="24" spans="1:18" x14ac:dyDescent="0.25">
      <c r="B24" s="10" t="s">
        <v>132</v>
      </c>
    </row>
    <row r="25" spans="1:18" ht="15.75" x14ac:dyDescent="0.25">
      <c r="B25" s="62"/>
    </row>
  </sheetData>
  <protectedRanges>
    <protectedRange sqref="N11:N20" name="Диапазон1_3_1"/>
    <protectedRange sqref="O11:O20" name="Диапазон1_1_1_1"/>
    <protectedRange sqref="P11:P20" name="Диапазон1_2_1_1_1"/>
  </protectedRanges>
  <autoFilter ref="A10:R10">
    <sortState ref="A11:R20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4" priority="3" stopIfTrue="1">
      <formula>ISBLANK(C4)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topLeftCell="C1" zoomScaleNormal="100" workbookViewId="0">
      <selection activeCell="Q27" sqref="Q2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174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COUNTA(M11:M18)</f>
        <v>8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88</v>
      </c>
      <c r="E4" s="16" t="s">
        <v>21</v>
      </c>
      <c r="F4" s="17"/>
      <c r="Q4" s="18" t="s">
        <v>33</v>
      </c>
      <c r="R4" s="19">
        <f>COUNTIF(P11:P18,"победитель")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COUNTIF(P11:P18,"призер")</f>
        <v>3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COUNTIF(P11:P18,"участник")</f>
        <v>4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89</v>
      </c>
      <c r="F8" s="17"/>
      <c r="Q8" s="22" t="s">
        <v>31</v>
      </c>
      <c r="R8" s="21">
        <f>(R4+R5)/R2</f>
        <v>0.5</v>
      </c>
    </row>
    <row r="9" spans="1:21" x14ac:dyDescent="0.25">
      <c r="C9" s="61" t="s">
        <v>24</v>
      </c>
      <c r="D9" s="61"/>
      <c r="E9" s="14">
        <v>30</v>
      </c>
      <c r="G9" s="18" t="s">
        <v>43</v>
      </c>
      <c r="H9" s="56">
        <f>E9/2</f>
        <v>15</v>
      </c>
      <c r="J9" s="23" t="s">
        <v>13</v>
      </c>
      <c r="K9" s="24">
        <f>MAX(M11:M18)</f>
        <v>20.5</v>
      </c>
      <c r="L9" s="25" t="str">
        <f>IF(K9*100/E9&gt;=50,"победитель","участник")</f>
        <v>победитель</v>
      </c>
      <c r="P9" s="26">
        <f>R8-45%</f>
        <v>4.9999999999999989E-2</v>
      </c>
      <c r="Q9" s="18" t="s">
        <v>26</v>
      </c>
      <c r="R9" s="27">
        <f>IF((R2*P9)&gt;0,(R2*P9),0)</f>
        <v>0.39999999999999991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63" t="s">
        <v>133</v>
      </c>
      <c r="D11" s="63" t="s">
        <v>135</v>
      </c>
      <c r="E11" s="63" t="s">
        <v>136</v>
      </c>
      <c r="F11" s="69" t="s">
        <v>169</v>
      </c>
      <c r="G11" s="64" t="s">
        <v>46</v>
      </c>
      <c r="H11" s="64" t="s">
        <v>65</v>
      </c>
      <c r="I11" s="65" t="s">
        <v>65</v>
      </c>
      <c r="J11" s="65" t="s">
        <v>104</v>
      </c>
      <c r="K11" s="66" t="s">
        <v>137</v>
      </c>
      <c r="L11" s="39" t="s">
        <v>138</v>
      </c>
      <c r="M11" s="40">
        <v>20.5</v>
      </c>
      <c r="N11" s="31">
        <f t="shared" ref="N11:N18" si="0">IF(M11="","",M11/$E$9)</f>
        <v>0.68333333333333335</v>
      </c>
      <c r="O11" s="31">
        <f t="shared" ref="O11:O18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107</v>
      </c>
      <c r="R11" s="43" t="s">
        <v>104</v>
      </c>
    </row>
    <row r="12" spans="1:21" s="32" customFormat="1" ht="12.95" customHeight="1" x14ac:dyDescent="0.2">
      <c r="A12" s="28">
        <v>2</v>
      </c>
      <c r="B12" s="51" t="s">
        <v>12</v>
      </c>
      <c r="C12" s="63" t="s">
        <v>139</v>
      </c>
      <c r="D12" s="63" t="s">
        <v>140</v>
      </c>
      <c r="E12" s="63" t="s">
        <v>141</v>
      </c>
      <c r="F12" s="69" t="s">
        <v>172</v>
      </c>
      <c r="G12" s="64" t="s">
        <v>46</v>
      </c>
      <c r="H12" s="64" t="s">
        <v>65</v>
      </c>
      <c r="I12" s="65" t="s">
        <v>142</v>
      </c>
      <c r="J12" s="65" t="s">
        <v>104</v>
      </c>
      <c r="K12" s="66" t="s">
        <v>137</v>
      </c>
      <c r="L12" s="39" t="s">
        <v>143</v>
      </c>
      <c r="M12" s="40">
        <v>14</v>
      </c>
      <c r="N12" s="31">
        <f t="shared" si="0"/>
        <v>0.46666666666666667</v>
      </c>
      <c r="O12" s="31">
        <f t="shared" si="1"/>
        <v>0.68292682926829273</v>
      </c>
      <c r="P12" s="41" t="s">
        <v>129</v>
      </c>
      <c r="Q12" s="37" t="s">
        <v>107</v>
      </c>
      <c r="R12" s="43" t="s">
        <v>104</v>
      </c>
    </row>
    <row r="13" spans="1:21" x14ac:dyDescent="0.25">
      <c r="A13" s="28">
        <v>3</v>
      </c>
      <c r="B13" s="51" t="s">
        <v>12</v>
      </c>
      <c r="C13" s="63" t="s">
        <v>144</v>
      </c>
      <c r="D13" s="63" t="s">
        <v>145</v>
      </c>
      <c r="E13" s="63" t="s">
        <v>146</v>
      </c>
      <c r="F13" s="70">
        <v>40655</v>
      </c>
      <c r="G13" s="64" t="s">
        <v>46</v>
      </c>
      <c r="H13" s="64" t="s">
        <v>65</v>
      </c>
      <c r="I13" s="67" t="s">
        <v>65</v>
      </c>
      <c r="J13" s="67" t="s">
        <v>104</v>
      </c>
      <c r="K13" s="68" t="s">
        <v>147</v>
      </c>
      <c r="L13" s="39" t="s">
        <v>148</v>
      </c>
      <c r="M13" s="40">
        <v>13.5</v>
      </c>
      <c r="N13" s="31">
        <f t="shared" si="0"/>
        <v>0.45</v>
      </c>
      <c r="O13" s="31">
        <f t="shared" si="1"/>
        <v>0.65853658536585369</v>
      </c>
      <c r="P13" s="41" t="s">
        <v>129</v>
      </c>
      <c r="Q13" s="37" t="s">
        <v>107</v>
      </c>
      <c r="R13" s="43" t="s">
        <v>104</v>
      </c>
    </row>
    <row r="14" spans="1:21" x14ac:dyDescent="0.25">
      <c r="A14" s="28">
        <v>4</v>
      </c>
      <c r="B14" s="51" t="s">
        <v>12</v>
      </c>
      <c r="C14" s="63" t="s">
        <v>149</v>
      </c>
      <c r="D14" s="63" t="s">
        <v>150</v>
      </c>
      <c r="E14" s="63" t="s">
        <v>151</v>
      </c>
      <c r="F14" s="69" t="s">
        <v>170</v>
      </c>
      <c r="G14" s="64" t="s">
        <v>46</v>
      </c>
      <c r="H14" s="64" t="s">
        <v>65</v>
      </c>
      <c r="I14" s="65" t="s">
        <v>65</v>
      </c>
      <c r="J14" s="65" t="s">
        <v>104</v>
      </c>
      <c r="K14" s="66" t="s">
        <v>147</v>
      </c>
      <c r="L14" s="39" t="s">
        <v>152</v>
      </c>
      <c r="M14" s="40">
        <v>13.5</v>
      </c>
      <c r="N14" s="31">
        <f t="shared" si="0"/>
        <v>0.45</v>
      </c>
      <c r="O14" s="31">
        <f t="shared" si="1"/>
        <v>0.65853658536585369</v>
      </c>
      <c r="P14" s="41" t="s">
        <v>129</v>
      </c>
      <c r="Q14" s="37" t="s">
        <v>107</v>
      </c>
      <c r="R14" s="43" t="s">
        <v>104</v>
      </c>
    </row>
    <row r="15" spans="1:21" x14ac:dyDescent="0.25">
      <c r="A15" s="28">
        <v>5</v>
      </c>
      <c r="B15" s="51" t="s">
        <v>12</v>
      </c>
      <c r="C15" s="63" t="s">
        <v>153</v>
      </c>
      <c r="D15" s="63" t="s">
        <v>154</v>
      </c>
      <c r="E15" s="63" t="s">
        <v>155</v>
      </c>
      <c r="F15" s="69" t="s">
        <v>171</v>
      </c>
      <c r="G15" s="64" t="s">
        <v>46</v>
      </c>
      <c r="H15" s="64" t="s">
        <v>65</v>
      </c>
      <c r="I15" s="65" t="s">
        <v>65</v>
      </c>
      <c r="J15" s="65" t="s">
        <v>104</v>
      </c>
      <c r="K15" s="66" t="s">
        <v>137</v>
      </c>
      <c r="L15" s="39" t="s">
        <v>156</v>
      </c>
      <c r="M15" s="40">
        <v>12</v>
      </c>
      <c r="N15" s="31">
        <f t="shared" si="0"/>
        <v>0.4</v>
      </c>
      <c r="O15" s="31">
        <f t="shared" si="1"/>
        <v>0.58536585365853655</v>
      </c>
      <c r="P15" s="41" t="str">
        <f t="shared" ref="P12:P18" si="2">IF(M15="","",IF($K$9=M15,$L$9,IF(M15&gt;=$H$9,"призер","участник")))</f>
        <v>участник</v>
      </c>
      <c r="Q15" s="37" t="s">
        <v>107</v>
      </c>
      <c r="R15" s="43" t="s">
        <v>104</v>
      </c>
    </row>
    <row r="16" spans="1:21" x14ac:dyDescent="0.25">
      <c r="A16" s="28">
        <v>6</v>
      </c>
      <c r="B16" s="51" t="s">
        <v>12</v>
      </c>
      <c r="C16" s="34" t="s">
        <v>157</v>
      </c>
      <c r="D16" s="34" t="s">
        <v>57</v>
      </c>
      <c r="E16" s="34" t="s">
        <v>158</v>
      </c>
      <c r="F16" s="71" t="s">
        <v>159</v>
      </c>
      <c r="G16" s="64" t="s">
        <v>46</v>
      </c>
      <c r="H16" s="64" t="s">
        <v>65</v>
      </c>
      <c r="I16" s="65" t="s">
        <v>65</v>
      </c>
      <c r="J16" s="65" t="s">
        <v>104</v>
      </c>
      <c r="K16" s="66" t="s">
        <v>147</v>
      </c>
      <c r="L16" s="39" t="s">
        <v>160</v>
      </c>
      <c r="M16" s="40">
        <v>4.5</v>
      </c>
      <c r="N16" s="31">
        <f t="shared" si="0"/>
        <v>0.15</v>
      </c>
      <c r="O16" s="31">
        <f t="shared" si="1"/>
        <v>0.21951219512195122</v>
      </c>
      <c r="P16" s="41" t="str">
        <f t="shared" si="2"/>
        <v>участник</v>
      </c>
      <c r="Q16" s="37" t="s">
        <v>107</v>
      </c>
      <c r="R16" s="43" t="s">
        <v>104</v>
      </c>
    </row>
    <row r="17" spans="1:18" x14ac:dyDescent="0.25">
      <c r="A17" s="28">
        <v>7</v>
      </c>
      <c r="B17" s="51" t="s">
        <v>12</v>
      </c>
      <c r="C17" s="34" t="s">
        <v>165</v>
      </c>
      <c r="D17" s="34" t="s">
        <v>134</v>
      </c>
      <c r="E17" s="34" t="s">
        <v>166</v>
      </c>
      <c r="F17" s="71" t="s">
        <v>167</v>
      </c>
      <c r="G17" s="64" t="s">
        <v>46</v>
      </c>
      <c r="H17" s="64" t="s">
        <v>65</v>
      </c>
      <c r="I17" s="65" t="s">
        <v>65</v>
      </c>
      <c r="J17" s="65" t="s">
        <v>104</v>
      </c>
      <c r="K17" s="66" t="s">
        <v>147</v>
      </c>
      <c r="L17" s="39" t="s">
        <v>168</v>
      </c>
      <c r="M17" s="40">
        <v>4</v>
      </c>
      <c r="N17" s="31">
        <f t="shared" si="0"/>
        <v>0.13333333333333333</v>
      </c>
      <c r="O17" s="31">
        <f t="shared" si="1"/>
        <v>0.1951219512195122</v>
      </c>
      <c r="P17" s="41" t="str">
        <f t="shared" si="2"/>
        <v>участник</v>
      </c>
      <c r="Q17" s="37" t="s">
        <v>107</v>
      </c>
      <c r="R17" s="43" t="s">
        <v>104</v>
      </c>
    </row>
    <row r="18" spans="1:18" x14ac:dyDescent="0.25">
      <c r="A18" s="28">
        <v>8</v>
      </c>
      <c r="B18" s="51" t="s">
        <v>12</v>
      </c>
      <c r="C18" s="63" t="s">
        <v>161</v>
      </c>
      <c r="D18" s="63" t="s">
        <v>162</v>
      </c>
      <c r="E18" s="63" t="s">
        <v>163</v>
      </c>
      <c r="F18" s="69" t="s">
        <v>173</v>
      </c>
      <c r="G18" s="64" t="s">
        <v>46</v>
      </c>
      <c r="H18" s="64" t="s">
        <v>65</v>
      </c>
      <c r="I18" s="65" t="s">
        <v>65</v>
      </c>
      <c r="J18" s="65" t="s">
        <v>104</v>
      </c>
      <c r="K18" s="66" t="s">
        <v>147</v>
      </c>
      <c r="L18" s="39" t="s">
        <v>164</v>
      </c>
      <c r="M18" s="40">
        <v>3.5</v>
      </c>
      <c r="N18" s="31">
        <f t="shared" si="0"/>
        <v>0.11666666666666667</v>
      </c>
      <c r="O18" s="31">
        <f t="shared" si="1"/>
        <v>0.17073170731707318</v>
      </c>
      <c r="P18" s="41" t="str">
        <f t="shared" si="2"/>
        <v>участник</v>
      </c>
      <c r="Q18" s="37" t="s">
        <v>107</v>
      </c>
      <c r="R18" s="43" t="s">
        <v>104</v>
      </c>
    </row>
    <row r="20" spans="1:18" ht="15.75" x14ac:dyDescent="0.25">
      <c r="B20" s="62" t="s">
        <v>130</v>
      </c>
      <c r="F20" s="10" t="s">
        <v>131</v>
      </c>
    </row>
    <row r="22" spans="1:18" x14ac:dyDescent="0.25">
      <c r="B22" s="10" t="s">
        <v>132</v>
      </c>
    </row>
  </sheetData>
  <protectedRanges>
    <protectedRange sqref="N11:N18" name="Диапазон1_3_1"/>
    <protectedRange sqref="O11:O18" name="Диапазон1_1_1_1"/>
    <protectedRange sqref="P11:P18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11" priority="3" stopIfTrue="1">
      <formula>ISBLANK(C4)</formula>
    </cfRule>
  </conditionalFormatting>
  <conditionalFormatting sqref="C8">
    <cfRule type="expression" dxfId="10" priority="2" stopIfTrue="1">
      <formula>ISBLANK(C8)</formula>
    </cfRule>
  </conditionalFormatting>
  <conditionalFormatting sqref="E9">
    <cfRule type="expression" dxfId="9" priority="1" stopIfTrue="1">
      <formula>ISBLANK(E9)</formula>
    </cfRule>
  </conditionalFormatting>
  <dataValidations count="1">
    <dataValidation allowBlank="1" showInputMessage="1" showErrorMessage="1" sqref="C4:C8 A4:A8 E9 F4:F8 E6:E7 B10:F10 C14:F14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opLeftCell="D2" zoomScaleNormal="100" workbookViewId="0">
      <selection activeCell="P16" sqref="P1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184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COUNTA(M11:M20)</f>
        <v>10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88</v>
      </c>
      <c r="E4" s="16" t="s">
        <v>21</v>
      </c>
      <c r="F4" s="17"/>
      <c r="Q4" s="18" t="s">
        <v>33</v>
      </c>
      <c r="R4" s="19">
        <f>COUNTIF(P11:P20,"победитель")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COUNTIF(P11:P20,"призер")</f>
        <v>4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COUNTIF(P11:P20,"участник")</f>
        <v>5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89</v>
      </c>
      <c r="F8" s="17"/>
      <c r="Q8" s="22" t="s">
        <v>31</v>
      </c>
      <c r="R8" s="21">
        <f>(R4+R5)/R2</f>
        <v>0.5</v>
      </c>
    </row>
    <row r="9" spans="1:21" x14ac:dyDescent="0.25">
      <c r="C9" s="61" t="s">
        <v>24</v>
      </c>
      <c r="D9" s="61"/>
      <c r="E9" s="14">
        <v>30</v>
      </c>
      <c r="G9" s="18" t="s">
        <v>43</v>
      </c>
      <c r="H9" s="56">
        <f>E9/2</f>
        <v>15</v>
      </c>
      <c r="J9" s="23" t="s">
        <v>13</v>
      </c>
      <c r="K9" s="24">
        <f>MAX(M11:M20)</f>
        <v>20</v>
      </c>
      <c r="L9" s="25" t="str">
        <f>IF(K9*100/E9&gt;=50,"победитель","участник")</f>
        <v>победитель</v>
      </c>
      <c r="P9" s="26">
        <f>R8-45%</f>
        <v>4.9999999999999989E-2</v>
      </c>
      <c r="Q9" s="18" t="s">
        <v>26</v>
      </c>
      <c r="R9" s="27">
        <f>IF((R2*P9)&gt;0,(R2*P9),0)</f>
        <v>0.49999999999999989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178</v>
      </c>
      <c r="D11" s="34" t="s">
        <v>179</v>
      </c>
      <c r="E11" s="34" t="s">
        <v>180</v>
      </c>
      <c r="F11" s="35" t="s">
        <v>181</v>
      </c>
      <c r="G11" s="36" t="s">
        <v>46</v>
      </c>
      <c r="H11" s="36" t="s">
        <v>65</v>
      </c>
      <c r="I11" s="37" t="s">
        <v>65</v>
      </c>
      <c r="J11" s="37" t="s">
        <v>104</v>
      </c>
      <c r="K11" s="38" t="s">
        <v>182</v>
      </c>
      <c r="L11" s="39" t="s">
        <v>183</v>
      </c>
      <c r="M11" s="40">
        <v>20</v>
      </c>
      <c r="N11" s="31">
        <f t="shared" ref="N11:N14" si="0">IF(M11="","",M11/$E$9)</f>
        <v>0.66666666666666663</v>
      </c>
      <c r="O11" s="31">
        <f t="shared" ref="O11:O14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107</v>
      </c>
      <c r="R11" s="43" t="s">
        <v>104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175</v>
      </c>
      <c r="D12" s="34" t="s">
        <v>176</v>
      </c>
      <c r="E12" s="34" t="s">
        <v>102</v>
      </c>
      <c r="F12" s="35">
        <v>40327</v>
      </c>
      <c r="G12" s="36" t="s">
        <v>46</v>
      </c>
      <c r="H12" s="36" t="s">
        <v>65</v>
      </c>
      <c r="I12" s="37" t="s">
        <v>65</v>
      </c>
      <c r="J12" s="37" t="s">
        <v>104</v>
      </c>
      <c r="K12" s="38" t="s">
        <v>177</v>
      </c>
      <c r="L12" s="39" t="s">
        <v>188</v>
      </c>
      <c r="M12" s="40">
        <v>17</v>
      </c>
      <c r="N12" s="31">
        <f t="shared" si="0"/>
        <v>0.56666666666666665</v>
      </c>
      <c r="O12" s="31">
        <f t="shared" si="1"/>
        <v>0.85</v>
      </c>
      <c r="P12" s="41" t="str">
        <f t="shared" ref="P12:P14" si="2">IF(M12="","",IF($K$9=M12,$L$9,IF(M12&gt;=$H$9,"призер","участник")))</f>
        <v>призер</v>
      </c>
      <c r="Q12" s="37" t="s">
        <v>107</v>
      </c>
      <c r="R12" s="43" t="s">
        <v>104</v>
      </c>
    </row>
    <row r="13" spans="1:21" x14ac:dyDescent="0.25">
      <c r="A13" s="28">
        <v>3</v>
      </c>
      <c r="B13" s="51" t="s">
        <v>12</v>
      </c>
      <c r="C13" s="34" t="s">
        <v>185</v>
      </c>
      <c r="D13" s="34" t="s">
        <v>186</v>
      </c>
      <c r="E13" s="34" t="s">
        <v>187</v>
      </c>
      <c r="F13" s="35">
        <v>40343</v>
      </c>
      <c r="G13" s="36" t="s">
        <v>46</v>
      </c>
      <c r="H13" s="36" t="s">
        <v>65</v>
      </c>
      <c r="I13" s="37" t="s">
        <v>65</v>
      </c>
      <c r="J13" s="37" t="s">
        <v>104</v>
      </c>
      <c r="K13" s="38" t="s">
        <v>182</v>
      </c>
      <c r="L13" s="39" t="s">
        <v>189</v>
      </c>
      <c r="M13" s="40">
        <v>12</v>
      </c>
      <c r="N13" s="31">
        <f t="shared" si="0"/>
        <v>0.4</v>
      </c>
      <c r="O13" s="31">
        <f t="shared" si="1"/>
        <v>0.6</v>
      </c>
      <c r="P13" s="41" t="s">
        <v>129</v>
      </c>
      <c r="Q13" s="37" t="s">
        <v>107</v>
      </c>
      <c r="R13" s="43" t="s">
        <v>104</v>
      </c>
    </row>
    <row r="14" spans="1:21" x14ac:dyDescent="0.25">
      <c r="A14" s="28">
        <v>4</v>
      </c>
      <c r="B14" s="51" t="s">
        <v>12</v>
      </c>
      <c r="C14" s="34" t="s">
        <v>212</v>
      </c>
      <c r="D14" s="34" t="s">
        <v>213</v>
      </c>
      <c r="E14" s="34" t="s">
        <v>214</v>
      </c>
      <c r="F14" s="35">
        <v>40189</v>
      </c>
      <c r="G14" s="36" t="s">
        <v>46</v>
      </c>
      <c r="H14" s="36" t="s">
        <v>65</v>
      </c>
      <c r="I14" s="37" t="s">
        <v>65</v>
      </c>
      <c r="J14" s="37" t="s">
        <v>104</v>
      </c>
      <c r="K14" s="38" t="s">
        <v>182</v>
      </c>
      <c r="L14" s="39" t="s">
        <v>215</v>
      </c>
      <c r="M14" s="40">
        <v>10</v>
      </c>
      <c r="N14" s="31">
        <f t="shared" si="0"/>
        <v>0.33333333333333331</v>
      </c>
      <c r="O14" s="31">
        <f t="shared" si="1"/>
        <v>0.5</v>
      </c>
      <c r="P14" s="41" t="s">
        <v>129</v>
      </c>
      <c r="Q14" s="37" t="s">
        <v>107</v>
      </c>
      <c r="R14" s="43" t="s">
        <v>104</v>
      </c>
    </row>
    <row r="15" spans="1:21" x14ac:dyDescent="0.25">
      <c r="A15" s="28">
        <v>5</v>
      </c>
      <c r="B15" s="51" t="s">
        <v>12</v>
      </c>
      <c r="C15" s="34" t="s">
        <v>191</v>
      </c>
      <c r="D15" s="34" t="s">
        <v>192</v>
      </c>
      <c r="E15" s="34" t="s">
        <v>193</v>
      </c>
      <c r="F15" s="35">
        <v>40445</v>
      </c>
      <c r="G15" s="36" t="s">
        <v>46</v>
      </c>
      <c r="H15" s="36" t="s">
        <v>65</v>
      </c>
      <c r="I15" s="37" t="s">
        <v>65</v>
      </c>
      <c r="J15" s="37" t="s">
        <v>104</v>
      </c>
      <c r="K15" s="38" t="s">
        <v>177</v>
      </c>
      <c r="L15" s="39" t="s">
        <v>190</v>
      </c>
      <c r="M15" s="40">
        <v>10</v>
      </c>
      <c r="N15" s="31">
        <f t="shared" ref="N15:N20" si="3">IF(M15="","",M15/$E$9)</f>
        <v>0.33333333333333331</v>
      </c>
      <c r="O15" s="31">
        <f t="shared" ref="O15:O20" si="4">IF(M15="","",M15/$K$9)</f>
        <v>0.5</v>
      </c>
      <c r="P15" s="41" t="s">
        <v>129</v>
      </c>
      <c r="Q15" s="37" t="s">
        <v>107</v>
      </c>
      <c r="R15" s="43" t="s">
        <v>104</v>
      </c>
    </row>
    <row r="16" spans="1:21" x14ac:dyDescent="0.25">
      <c r="A16" s="28">
        <v>6</v>
      </c>
      <c r="B16" s="51" t="s">
        <v>12</v>
      </c>
      <c r="C16" s="34" t="s">
        <v>194</v>
      </c>
      <c r="D16" s="34" t="s">
        <v>195</v>
      </c>
      <c r="E16" s="34" t="s">
        <v>136</v>
      </c>
      <c r="F16" s="35">
        <v>40442</v>
      </c>
      <c r="G16" s="36" t="s">
        <v>46</v>
      </c>
      <c r="H16" s="36" t="s">
        <v>65</v>
      </c>
      <c r="I16" s="37" t="s">
        <v>65</v>
      </c>
      <c r="J16" s="37" t="s">
        <v>104</v>
      </c>
      <c r="K16" s="38" t="s">
        <v>177</v>
      </c>
      <c r="L16" s="39" t="s">
        <v>196</v>
      </c>
      <c r="M16" s="40">
        <v>9</v>
      </c>
      <c r="N16" s="31">
        <f t="shared" si="3"/>
        <v>0.3</v>
      </c>
      <c r="O16" s="31">
        <f t="shared" si="4"/>
        <v>0.45</v>
      </c>
      <c r="P16" s="41" t="str">
        <f t="shared" ref="P15:P20" si="5">IF(M16="","",IF($K$9=M16,$L$9,IF(M16&gt;=$H$9,"призер","участник")))</f>
        <v>участник</v>
      </c>
      <c r="Q16" s="37" t="s">
        <v>107</v>
      </c>
      <c r="R16" s="43" t="s">
        <v>104</v>
      </c>
    </row>
    <row r="17" spans="1:18" x14ac:dyDescent="0.25">
      <c r="A17" s="28">
        <v>7</v>
      </c>
      <c r="B17" s="51" t="s">
        <v>12</v>
      </c>
      <c r="C17" s="34" t="s">
        <v>198</v>
      </c>
      <c r="D17" s="34" t="s">
        <v>199</v>
      </c>
      <c r="E17" s="34" t="s">
        <v>200</v>
      </c>
      <c r="F17" s="35">
        <v>40254</v>
      </c>
      <c r="G17" s="36" t="s">
        <v>46</v>
      </c>
      <c r="H17" s="36" t="s">
        <v>65</v>
      </c>
      <c r="I17" s="37" t="s">
        <v>65</v>
      </c>
      <c r="J17" s="37" t="s">
        <v>104</v>
      </c>
      <c r="K17" s="38" t="s">
        <v>177</v>
      </c>
      <c r="L17" s="39" t="s">
        <v>197</v>
      </c>
      <c r="M17" s="40">
        <v>8</v>
      </c>
      <c r="N17" s="31">
        <f t="shared" si="3"/>
        <v>0.26666666666666666</v>
      </c>
      <c r="O17" s="31">
        <f t="shared" si="4"/>
        <v>0.4</v>
      </c>
      <c r="P17" s="41" t="str">
        <f t="shared" si="5"/>
        <v>участник</v>
      </c>
      <c r="Q17" s="37" t="s">
        <v>107</v>
      </c>
      <c r="R17" s="43" t="s">
        <v>104</v>
      </c>
    </row>
    <row r="18" spans="1:18" x14ac:dyDescent="0.25">
      <c r="A18" s="28">
        <v>8</v>
      </c>
      <c r="B18" s="51" t="s">
        <v>12</v>
      </c>
      <c r="C18" s="34" t="s">
        <v>202</v>
      </c>
      <c r="D18" s="34" t="s">
        <v>203</v>
      </c>
      <c r="E18" s="34" t="s">
        <v>204</v>
      </c>
      <c r="F18" s="35">
        <v>40468</v>
      </c>
      <c r="G18" s="36" t="s">
        <v>46</v>
      </c>
      <c r="H18" s="36" t="s">
        <v>65</v>
      </c>
      <c r="I18" s="37" t="s">
        <v>65</v>
      </c>
      <c r="J18" s="37" t="s">
        <v>104</v>
      </c>
      <c r="K18" s="38" t="s">
        <v>177</v>
      </c>
      <c r="L18" s="39" t="s">
        <v>201</v>
      </c>
      <c r="M18" s="40">
        <v>7</v>
      </c>
      <c r="N18" s="31">
        <f t="shared" si="3"/>
        <v>0.23333333333333334</v>
      </c>
      <c r="O18" s="31">
        <f t="shared" si="4"/>
        <v>0.35</v>
      </c>
      <c r="P18" s="41" t="str">
        <f t="shared" si="5"/>
        <v>участник</v>
      </c>
      <c r="Q18" s="37" t="s">
        <v>107</v>
      </c>
      <c r="R18" s="43" t="s">
        <v>104</v>
      </c>
    </row>
    <row r="19" spans="1:18" x14ac:dyDescent="0.25">
      <c r="A19" s="28">
        <v>9</v>
      </c>
      <c r="B19" s="51" t="s">
        <v>12</v>
      </c>
      <c r="C19" s="34" t="s">
        <v>205</v>
      </c>
      <c r="D19" s="34" t="s">
        <v>206</v>
      </c>
      <c r="E19" s="34" t="s">
        <v>207</v>
      </c>
      <c r="F19" s="35">
        <v>40201</v>
      </c>
      <c r="G19" s="36" t="s">
        <v>46</v>
      </c>
      <c r="H19" s="36" t="s">
        <v>65</v>
      </c>
      <c r="I19" s="37" t="s">
        <v>65</v>
      </c>
      <c r="J19" s="37" t="s">
        <v>104</v>
      </c>
      <c r="K19" s="38" t="s">
        <v>182</v>
      </c>
      <c r="L19" s="39" t="s">
        <v>208</v>
      </c>
      <c r="M19" s="40">
        <v>7</v>
      </c>
      <c r="N19" s="31">
        <f t="shared" si="3"/>
        <v>0.23333333333333334</v>
      </c>
      <c r="O19" s="31">
        <f t="shared" si="4"/>
        <v>0.35</v>
      </c>
      <c r="P19" s="41" t="str">
        <f t="shared" si="5"/>
        <v>участник</v>
      </c>
      <c r="Q19" s="37" t="s">
        <v>107</v>
      </c>
      <c r="R19" s="43" t="s">
        <v>104</v>
      </c>
    </row>
    <row r="20" spans="1:18" x14ac:dyDescent="0.25">
      <c r="A20" s="28">
        <v>10</v>
      </c>
      <c r="B20" s="51" t="s">
        <v>12</v>
      </c>
      <c r="C20" s="34" t="s">
        <v>210</v>
      </c>
      <c r="D20" s="34" t="s">
        <v>216</v>
      </c>
      <c r="E20" s="34" t="s">
        <v>211</v>
      </c>
      <c r="F20" s="35">
        <v>40382</v>
      </c>
      <c r="G20" s="36" t="s">
        <v>46</v>
      </c>
      <c r="H20" s="36" t="s">
        <v>65</v>
      </c>
      <c r="I20" s="37" t="s">
        <v>65</v>
      </c>
      <c r="J20" s="37" t="s">
        <v>104</v>
      </c>
      <c r="K20" s="38" t="s">
        <v>177</v>
      </c>
      <c r="L20" s="39" t="s">
        <v>209</v>
      </c>
      <c r="M20" s="40">
        <v>6</v>
      </c>
      <c r="N20" s="31">
        <f t="shared" si="3"/>
        <v>0.2</v>
      </c>
      <c r="O20" s="31">
        <f t="shared" si="4"/>
        <v>0.3</v>
      </c>
      <c r="P20" s="41" t="str">
        <f t="shared" si="5"/>
        <v>участник</v>
      </c>
      <c r="Q20" s="37" t="s">
        <v>107</v>
      </c>
      <c r="R20" s="43" t="s">
        <v>104</v>
      </c>
    </row>
    <row r="22" spans="1:18" ht="15.75" x14ac:dyDescent="0.25">
      <c r="B22" s="62" t="s">
        <v>130</v>
      </c>
      <c r="F22" s="10" t="s">
        <v>131</v>
      </c>
    </row>
    <row r="24" spans="1:18" x14ac:dyDescent="0.25">
      <c r="B24" s="10" t="s">
        <v>132</v>
      </c>
    </row>
  </sheetData>
  <protectedRanges>
    <protectedRange sqref="N11:N20" name="Диапазон1_3_1"/>
    <protectedRange sqref="O11:O20" name="Диапазон1_1_1_1"/>
    <protectedRange sqref="P11:P20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8" priority="3" stopIfTrue="1">
      <formula>ISBLANK(C4)</formula>
    </cfRule>
  </conditionalFormatting>
  <conditionalFormatting sqref="C8">
    <cfRule type="expression" dxfId="7" priority="2" stopIfTrue="1">
      <formula>ISBLANK(C8)</formula>
    </cfRule>
  </conditionalFormatting>
  <conditionalFormatting sqref="E9">
    <cfRule type="expression" dxfId="6" priority="1" stopIfTrue="1">
      <formula>ISBLANK(E9)</formula>
    </cfRule>
  </conditionalFormatting>
  <dataValidations count="1">
    <dataValidation allowBlank="1" showInputMessage="1" showErrorMessage="1" sqref="C4:C8 A4:A8 E9 F4:F8 E6:E7 C11:F11 B10:F10 C17:F1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topLeftCell="A2" zoomScaleNormal="100" workbookViewId="0">
      <selection activeCell="O23" sqref="O23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229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COUNTA(M11:M13)</f>
        <v>3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88</v>
      </c>
      <c r="E4" s="16" t="s">
        <v>21</v>
      </c>
      <c r="F4" s="17"/>
      <c r="Q4" s="18" t="s">
        <v>33</v>
      </c>
      <c r="R4" s="19">
        <f>COUNTIF(P11:P13,"победитель")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COUNTIF(P11:P13,"призер")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COUNTIF(P11:P13,"участник")</f>
        <v>3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89</v>
      </c>
      <c r="F8" s="17"/>
      <c r="Q8" s="22" t="s">
        <v>31</v>
      </c>
      <c r="R8" s="21">
        <f>(R4+R5)/R2</f>
        <v>0</v>
      </c>
    </row>
    <row r="9" spans="1:21" x14ac:dyDescent="0.25">
      <c r="C9" s="61" t="s">
        <v>24</v>
      </c>
      <c r="D9" s="61"/>
      <c r="E9" s="14">
        <v>30</v>
      </c>
      <c r="G9" s="18" t="s">
        <v>43</v>
      </c>
      <c r="H9" s="56">
        <f>E9/2</f>
        <v>15</v>
      </c>
      <c r="J9" s="23" t="s">
        <v>13</v>
      </c>
      <c r="K9" s="24">
        <f>MAX(M11:M13)</f>
        <v>3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220</v>
      </c>
      <c r="D11" s="34" t="s">
        <v>221</v>
      </c>
      <c r="E11" s="34" t="s">
        <v>222</v>
      </c>
      <c r="F11" s="35">
        <v>39985</v>
      </c>
      <c r="G11" s="36" t="s">
        <v>46</v>
      </c>
      <c r="H11" s="36" t="s">
        <v>65</v>
      </c>
      <c r="I11" s="36" t="s">
        <v>65</v>
      </c>
      <c r="J11" s="37" t="s">
        <v>104</v>
      </c>
      <c r="K11" s="38">
        <v>10</v>
      </c>
      <c r="L11" s="39" t="s">
        <v>217</v>
      </c>
      <c r="M11" s="40">
        <v>3</v>
      </c>
      <c r="N11" s="31">
        <f t="shared" ref="N11:N13" si="0">IF(M11="","",M11/$E$9)</f>
        <v>0.1</v>
      </c>
      <c r="O11" s="31">
        <f t="shared" ref="O11:O13" si="1">IF(M11="","",M11/$K$9)</f>
        <v>1</v>
      </c>
      <c r="P11" s="41" t="str">
        <f>IF(M11="","",IF($K$9=M11,$L$9,IF(M11&gt;=$H$9,"призер","участник")))</f>
        <v>участник</v>
      </c>
      <c r="Q11" s="37" t="s">
        <v>107</v>
      </c>
      <c r="R11" s="43" t="s">
        <v>104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223</v>
      </c>
      <c r="D12" s="34" t="s">
        <v>224</v>
      </c>
      <c r="E12" s="34" t="s">
        <v>225</v>
      </c>
      <c r="F12" s="35">
        <v>39830</v>
      </c>
      <c r="G12" s="36" t="s">
        <v>46</v>
      </c>
      <c r="H12" s="36" t="s">
        <v>65</v>
      </c>
      <c r="I12" s="36" t="s">
        <v>65</v>
      </c>
      <c r="J12" s="37" t="s">
        <v>104</v>
      </c>
      <c r="K12" s="38">
        <v>10</v>
      </c>
      <c r="L12" s="39" t="s">
        <v>218</v>
      </c>
      <c r="M12" s="40">
        <v>2</v>
      </c>
      <c r="N12" s="31">
        <f t="shared" si="0"/>
        <v>6.6666666666666666E-2</v>
      </c>
      <c r="O12" s="31">
        <f t="shared" si="1"/>
        <v>0.66666666666666663</v>
      </c>
      <c r="P12" s="41" t="str">
        <f t="shared" ref="P12:P13" si="2">IF(M12="","",IF($K$9=M12,$L$9,IF(M12&gt;=$H$9,"призер","участник")))</f>
        <v>участник</v>
      </c>
      <c r="Q12" s="37" t="s">
        <v>107</v>
      </c>
      <c r="R12" s="43" t="s">
        <v>104</v>
      </c>
    </row>
    <row r="13" spans="1:21" x14ac:dyDescent="0.25">
      <c r="A13" s="28">
        <v>3</v>
      </c>
      <c r="B13" s="51" t="s">
        <v>12</v>
      </c>
      <c r="C13" s="34" t="s">
        <v>226</v>
      </c>
      <c r="D13" s="34" t="s">
        <v>227</v>
      </c>
      <c r="E13" s="34" t="s">
        <v>228</v>
      </c>
      <c r="F13" s="35">
        <v>39774</v>
      </c>
      <c r="G13" s="36" t="s">
        <v>46</v>
      </c>
      <c r="H13" s="36" t="s">
        <v>65</v>
      </c>
      <c r="I13" s="36" t="s">
        <v>65</v>
      </c>
      <c r="J13" s="37" t="s">
        <v>104</v>
      </c>
      <c r="K13" s="38">
        <v>10</v>
      </c>
      <c r="L13" s="39" t="s">
        <v>219</v>
      </c>
      <c r="M13" s="40">
        <v>0</v>
      </c>
      <c r="N13" s="31">
        <f t="shared" si="0"/>
        <v>0</v>
      </c>
      <c r="O13" s="31">
        <f t="shared" si="1"/>
        <v>0</v>
      </c>
      <c r="P13" s="41" t="str">
        <f t="shared" si="2"/>
        <v>участник</v>
      </c>
      <c r="Q13" s="37" t="s">
        <v>107</v>
      </c>
      <c r="R13" s="43" t="s">
        <v>104</v>
      </c>
    </row>
    <row r="15" spans="1:21" ht="15.75" x14ac:dyDescent="0.25">
      <c r="B15" s="62" t="s">
        <v>130</v>
      </c>
      <c r="F15" s="10" t="s">
        <v>131</v>
      </c>
    </row>
    <row r="17" spans="2:2" x14ac:dyDescent="0.25">
      <c r="B17" s="10" t="s">
        <v>132</v>
      </c>
    </row>
  </sheetData>
  <protectedRanges>
    <protectedRange sqref="N11:N13" name="Диапазон1_3_1"/>
    <protectedRange sqref="O11:O13" name="Диапазон1_1_1_1"/>
    <protectedRange sqref="P11:P13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5" priority="3" stopIfTrue="1">
      <formula>ISBLANK(C4)</formula>
    </cfRule>
  </conditionalFormatting>
  <conditionalFormatting sqref="C8">
    <cfRule type="expression" dxfId="4" priority="2" stopIfTrue="1">
      <formula>ISBLANK(C8)</formula>
    </cfRule>
  </conditionalFormatting>
  <conditionalFormatting sqref="E9">
    <cfRule type="expression" dxfId="3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5" sqref="F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42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1" t="s">
        <v>24</v>
      </c>
      <c r="D9" s="61"/>
      <c r="E9" s="14"/>
      <c r="G9" s="18" t="s">
        <v>43</v>
      </c>
      <c r="H9" s="57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2" priority="3" stopIfTrue="1">
      <formula>ISBLANK(C4)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SUM('5 класс:11 класс'!R2)</f>
        <v>36</v>
      </c>
    </row>
    <row r="5" spans="2:4" s="4" customFormat="1" ht="24" customHeight="1" x14ac:dyDescent="0.2">
      <c r="B5" s="3" t="s">
        <v>28</v>
      </c>
      <c r="C5" s="1">
        <f>SUM('5 класс:11 класс'!R4)</f>
        <v>4</v>
      </c>
    </row>
    <row r="6" spans="2:4" s="4" customFormat="1" ht="24" customHeight="1" x14ac:dyDescent="0.2">
      <c r="B6" s="3" t="s">
        <v>29</v>
      </c>
      <c r="C6" s="1">
        <f>SUM('5 класс:11 класс'!R5)</f>
        <v>12</v>
      </c>
    </row>
    <row r="7" spans="2:4" s="4" customFormat="1" ht="24" customHeight="1" x14ac:dyDescent="0.2">
      <c r="B7" s="3" t="s">
        <v>30</v>
      </c>
      <c r="C7" s="1">
        <f>SUM('5 класс:11 класс'!R6)</f>
        <v>20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0.44444444444444442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-5.5555555555555913E-3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Инструкция</vt:lpstr>
      <vt:lpstr>5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'5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2025-09-10T05:49:18Z</cp:lastPrinted>
  <dcterms:created xsi:type="dcterms:W3CDTF">2007-11-07T20:16:05Z</dcterms:created>
  <dcterms:modified xsi:type="dcterms:W3CDTF">2025-10-15T23:01:37Z</dcterms:modified>
</cp:coreProperties>
</file>